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sanh\Documents\Offline Records (03)\Automotive Batteries IFB-4643-19-SH\"/>
    </mc:Choice>
  </mc:AlternateContent>
  <bookViews>
    <workbookView xWindow="120" yWindow="135" windowWidth="18960" windowHeight="11205"/>
  </bookViews>
  <sheets>
    <sheet name="Recap" sheetId="1" r:id="rId1"/>
  </sheets>
  <calcPr calcId="171027"/>
</workbook>
</file>

<file path=xl/calcChain.xml><?xml version="1.0" encoding="utf-8"?>
<calcChain xmlns="http://schemas.openxmlformats.org/spreadsheetml/2006/main">
  <c r="D25" i="1" l="1"/>
  <c r="D23" i="1"/>
  <c r="D21" i="1"/>
  <c r="D19" i="1"/>
  <c r="D17" i="1"/>
  <c r="D15" i="1"/>
  <c r="D13" i="1"/>
  <c r="C12" i="1" l="1"/>
  <c r="C14" i="1"/>
  <c r="C16" i="1"/>
  <c r="C18" i="1"/>
  <c r="C20" i="1"/>
  <c r="C22" i="1"/>
  <c r="C24" i="1"/>
  <c r="C26" i="1"/>
  <c r="D26" i="1"/>
  <c r="E26" i="1"/>
  <c r="F26" i="1"/>
  <c r="G26" i="1"/>
  <c r="H26" i="1"/>
  <c r="D24" i="1"/>
  <c r="E24" i="1"/>
  <c r="F24" i="1"/>
  <c r="G24" i="1"/>
  <c r="H24" i="1"/>
  <c r="D22" i="1"/>
  <c r="E22" i="1"/>
  <c r="F22" i="1"/>
  <c r="G22" i="1"/>
  <c r="H22" i="1"/>
  <c r="D20" i="1"/>
  <c r="E20" i="1"/>
  <c r="F20" i="1"/>
  <c r="G20" i="1"/>
  <c r="H20" i="1"/>
  <c r="D18" i="1"/>
  <c r="E18" i="1"/>
  <c r="F18" i="1"/>
  <c r="G18" i="1"/>
  <c r="H18" i="1"/>
  <c r="D16" i="1"/>
  <c r="E16" i="1"/>
  <c r="F16" i="1"/>
  <c r="G16" i="1"/>
  <c r="H16" i="1"/>
  <c r="D14" i="1"/>
  <c r="E14" i="1"/>
  <c r="F14" i="1"/>
  <c r="G14" i="1"/>
  <c r="H14" i="1"/>
  <c r="D12" i="1"/>
  <c r="E12" i="1"/>
  <c r="F12" i="1"/>
  <c r="G12" i="1"/>
  <c r="H12" i="1"/>
  <c r="F27" i="1" l="1"/>
  <c r="D27" i="1"/>
  <c r="E27" i="1"/>
  <c r="H27" i="1"/>
  <c r="G27" i="1"/>
  <c r="C27" i="1"/>
</calcChain>
</file>

<file path=xl/sharedStrings.xml><?xml version="1.0" encoding="utf-8"?>
<sst xmlns="http://schemas.openxmlformats.org/spreadsheetml/2006/main" count="64" uniqueCount="48">
  <si>
    <t>Solicitation Recap</t>
  </si>
  <si>
    <r>
      <rPr>
        <sz val="10"/>
        <color rgb="FF000000"/>
        <rFont val="Times New Roman"/>
        <family val="2"/>
        <charset val="204"/>
      </rPr>
      <t>SOLICITATION TITLE:</t>
    </r>
  </si>
  <si>
    <r>
      <rPr>
        <sz val="10"/>
        <color rgb="FF000000"/>
        <rFont val="Times New Roman"/>
        <family val="2"/>
        <charset val="204"/>
      </rPr>
      <t>SOLICITATION NUMBER:</t>
    </r>
  </si>
  <si>
    <r>
      <rPr>
        <sz val="10"/>
        <color rgb="FF000000"/>
        <rFont val="Times New Roman"/>
        <family val="2"/>
        <charset val="204"/>
      </rPr>
      <t>OPENING DATE:</t>
    </r>
  </si>
  <si>
    <r>
      <rPr>
        <sz val="10"/>
        <color rgb="FF000000"/>
        <rFont val="Times New Roman"/>
        <family val="2"/>
        <charset val="204"/>
      </rPr>
      <t>OPENING TIME:</t>
    </r>
  </si>
  <si>
    <r>
      <rPr>
        <sz val="10"/>
        <color rgb="FF000000"/>
        <rFont val="Times New Roman"/>
        <family val="2"/>
        <charset val="204"/>
      </rPr>
      <t>BUYER:</t>
    </r>
  </si>
  <si>
    <r>
      <rPr>
        <sz val="10"/>
        <color rgb="FF000000"/>
        <rFont val="Times New Roman"/>
        <family val="2"/>
        <charset val="204"/>
      </rPr>
      <t>Susan Hyatt</t>
    </r>
  </si>
  <si>
    <t>Location</t>
  </si>
  <si>
    <t>2:30 P.M.</t>
  </si>
  <si>
    <t>BCA 31 CCA 700</t>
  </si>
  <si>
    <t>BCA 32 CCA 900</t>
  </si>
  <si>
    <t>BCA 8D CCA 1100</t>
  </si>
  <si>
    <t>Extended for 30</t>
  </si>
  <si>
    <t>Extended for 75</t>
  </si>
  <si>
    <t>Extended for 12</t>
  </si>
  <si>
    <t>Extended for 2</t>
  </si>
  <si>
    <t>Extended for 65</t>
  </si>
  <si>
    <t>Extended for 8</t>
  </si>
  <si>
    <t>Extended for 6</t>
  </si>
  <si>
    <t>Extended for 16</t>
  </si>
  <si>
    <t>State Discount</t>
  </si>
  <si>
    <t>Same Day Delivery prior 10 AM</t>
  </si>
  <si>
    <t>Value Added</t>
  </si>
  <si>
    <t>References</t>
  </si>
  <si>
    <t>BCA 26</t>
  </si>
  <si>
    <t>BCA 65 CCA 850</t>
  </si>
  <si>
    <t>BCA 78 CCA 800</t>
  </si>
  <si>
    <t>BCA 24 CCA 725</t>
  </si>
  <si>
    <t>BCA 48 CCA 730</t>
  </si>
  <si>
    <t>Form Returned/Signed</t>
  </si>
  <si>
    <t>Addendum</t>
  </si>
  <si>
    <t>Automotive Batteries</t>
  </si>
  <si>
    <t>IFB-4643-19-SH</t>
  </si>
  <si>
    <t>Core Credit</t>
  </si>
  <si>
    <t>GRAND TOTAL FOR ALL EXTENSIONS</t>
  </si>
  <si>
    <r>
      <t xml:space="preserve">                            </t>
    </r>
    <r>
      <rPr>
        <u/>
        <sz val="12"/>
        <color rgb="FF000000"/>
        <rFont val="Times New Roman"/>
        <family val="1"/>
      </rPr>
      <t xml:space="preserve">  Vendor</t>
    </r>
    <r>
      <rPr>
        <sz val="12"/>
        <color rgb="FF000000"/>
        <rFont val="Times New Roman"/>
        <family val="2"/>
        <charset val="204"/>
      </rPr>
      <t xml:space="preserve">                                                                                                Description: Group and CCA</t>
    </r>
  </si>
  <si>
    <t>Battery Systems Inc</t>
  </si>
  <si>
    <t>Interstate Battery System of Grand Mesa</t>
  </si>
  <si>
    <t>Tyler Battery</t>
  </si>
  <si>
    <t>Grand Junction CO</t>
  </si>
  <si>
    <t>Garden Grove CA</t>
  </si>
  <si>
    <t>Yes</t>
  </si>
  <si>
    <t>N/A</t>
  </si>
  <si>
    <t>1 for 1 exchange</t>
  </si>
  <si>
    <t>No</t>
  </si>
  <si>
    <t>Cummins Sales &amp; Svc</t>
  </si>
  <si>
    <t>depends</t>
  </si>
  <si>
    <t>Varies by battery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</si>
</sst>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0;###0"/>
    <numFmt numFmtId="165" formatCode="&quot;$&quot;#,##0.00"/>
    <numFmt numFmtId="166" formatCode="0.0000%"/>
    <numFmt numFmtId="167" formatCode="&quot;$&quot;#,##0.0000"/>
  </numFmts>
  <fonts count="15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 Black"/>
      <family val="2"/>
    </font>
    <font>
      <b/>
      <sz val="16"/>
      <name val="Arial"/>
      <family val="2"/>
    </font>
    <font>
      <sz val="11"/>
      <name val="Arial"/>
      <family val="2"/>
    </font>
    <font>
      <sz val="10"/>
      <color rgb="FF000000"/>
      <name val="Times New Roman"/>
      <family val="2"/>
      <charset val="204"/>
    </font>
    <font>
      <sz val="11"/>
      <color rgb="FF00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Times New Roman"/>
      <family val="2"/>
      <charset val="204"/>
    </font>
    <font>
      <u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 applyFill="1" applyBorder="1" applyAlignment="1">
      <alignment horizontal="left" vertical="top"/>
    </xf>
    <xf numFmtId="165" fontId="1" fillId="0" borderId="0" xfId="0" applyNumberFormat="1" applyFont="1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165" fontId="9" fillId="0" borderId="0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vertical="top" wrapText="1"/>
    </xf>
    <xf numFmtId="165" fontId="9" fillId="0" borderId="0" xfId="0" applyNumberFormat="1" applyFont="1" applyFill="1" applyBorder="1" applyAlignment="1">
      <alignment horizontal="left" vertical="top"/>
    </xf>
    <xf numFmtId="165" fontId="10" fillId="0" borderId="0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165" fontId="10" fillId="0" borderId="1" xfId="0" applyNumberFormat="1" applyFont="1" applyFill="1" applyBorder="1" applyAlignment="1">
      <alignment horizontal="left" vertical="top" wrapText="1"/>
    </xf>
    <xf numFmtId="0" fontId="10" fillId="0" borderId="1" xfId="0" applyNumberFormat="1" applyFont="1" applyFill="1" applyBorder="1" applyAlignment="1">
      <alignment horizontal="left" vertical="top" wrapText="1"/>
    </xf>
    <xf numFmtId="165" fontId="10" fillId="0" borderId="1" xfId="0" applyNumberFormat="1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64" fontId="10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left" vertical="top"/>
    </xf>
    <xf numFmtId="165" fontId="1" fillId="0" borderId="1" xfId="0" applyNumberFormat="1" applyFont="1" applyFill="1" applyBorder="1" applyAlignment="1">
      <alignment horizontal="left" vertical="top"/>
    </xf>
    <xf numFmtId="0" fontId="1" fillId="0" borderId="1" xfId="0" applyNumberFormat="1" applyFont="1" applyFill="1" applyBorder="1" applyAlignment="1">
      <alignment horizontal="left" vertical="top"/>
    </xf>
    <xf numFmtId="165" fontId="4" fillId="0" borderId="1" xfId="0" applyNumberFormat="1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left" vertical="top" wrapText="1"/>
    </xf>
    <xf numFmtId="14" fontId="6" fillId="0" borderId="1" xfId="0" applyNumberFormat="1" applyFont="1" applyFill="1" applyBorder="1" applyAlignment="1">
      <alignment horizontal="left" vertical="top" wrapText="1"/>
    </xf>
    <xf numFmtId="166" fontId="10" fillId="0" borderId="1" xfId="0" applyNumberFormat="1" applyFont="1" applyFill="1" applyBorder="1" applyAlignment="1">
      <alignment vertical="top" wrapText="1"/>
    </xf>
    <xf numFmtId="166" fontId="10" fillId="0" borderId="1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167" fontId="10" fillId="0" borderId="1" xfId="0" applyNumberFormat="1" applyFont="1" applyFill="1" applyBorder="1" applyAlignment="1">
      <alignment vertical="top" wrapText="1"/>
    </xf>
    <xf numFmtId="167" fontId="10" fillId="0" borderId="1" xfId="0" applyNumberFormat="1" applyFont="1" applyFill="1" applyBorder="1" applyAlignment="1">
      <alignment horizontal="left" vertical="top" wrapText="1"/>
    </xf>
    <xf numFmtId="167" fontId="9" fillId="0" borderId="1" xfId="0" applyNumberFormat="1" applyFont="1" applyFill="1" applyBorder="1" applyAlignment="1">
      <alignment vertical="top" wrapText="1"/>
    </xf>
    <xf numFmtId="167" fontId="12" fillId="0" borderId="1" xfId="0" applyNumberFormat="1" applyFont="1" applyFill="1" applyBorder="1" applyAlignment="1">
      <alignment vertical="top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top" wrapText="1"/>
    </xf>
    <xf numFmtId="165" fontId="4" fillId="0" borderId="0" xfId="0" applyNumberFormat="1" applyFont="1" applyFill="1" applyBorder="1" applyAlignment="1">
      <alignment vertical="top" wrapText="1"/>
    </xf>
    <xf numFmtId="14" fontId="6" fillId="0" borderId="0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/>
    </xf>
    <xf numFmtId="165" fontId="4" fillId="0" borderId="7" xfId="0" applyNumberFormat="1" applyFont="1" applyFill="1" applyBorder="1" applyAlignment="1">
      <alignment vertical="center" wrapText="1"/>
    </xf>
    <xf numFmtId="165" fontId="4" fillId="0" borderId="11" xfId="0" applyNumberFormat="1" applyFont="1" applyFill="1" applyBorder="1" applyAlignment="1">
      <alignment vertical="center" wrapText="1"/>
    </xf>
    <xf numFmtId="0" fontId="1" fillId="0" borderId="8" xfId="0" applyFont="1" applyFill="1" applyBorder="1" applyAlignment="1">
      <alignment horizontal="left" vertical="top"/>
    </xf>
    <xf numFmtId="165" fontId="4" fillId="0" borderId="4" xfId="0" applyNumberFormat="1" applyFont="1" applyFill="1" applyBorder="1" applyAlignment="1">
      <alignment vertical="top" wrapText="1"/>
    </xf>
    <xf numFmtId="14" fontId="6" fillId="0" borderId="4" xfId="0" applyNumberFormat="1" applyFont="1" applyFill="1" applyBorder="1" applyAlignment="1">
      <alignment vertical="top" wrapText="1"/>
    </xf>
    <xf numFmtId="0" fontId="1" fillId="0" borderId="9" xfId="0" applyFont="1" applyFill="1" applyBorder="1" applyAlignment="1">
      <alignment horizontal="left" vertical="top"/>
    </xf>
    <xf numFmtId="165" fontId="4" fillId="0" borderId="10" xfId="0" applyNumberFormat="1" applyFont="1" applyFill="1" applyBorder="1" applyAlignment="1">
      <alignment vertical="top" wrapText="1"/>
    </xf>
    <xf numFmtId="165" fontId="4" fillId="0" borderId="5" xfId="0" applyNumberFormat="1" applyFont="1" applyFill="1" applyBorder="1" applyAlignment="1">
      <alignment vertical="top" wrapText="1"/>
    </xf>
    <xf numFmtId="164" fontId="10" fillId="0" borderId="3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106680</xdr:colOff>
      <xdr:row>0</xdr:row>
      <xdr:rowOff>76200</xdr:rowOff>
    </xdr:from>
    <xdr:to>
      <xdr:col>1</xdr:col>
      <xdr:colOff>2075046</xdr:colOff>
      <xdr:row>2</xdr:row>
      <xdr:rowOff>220980</xdr:rowOff>
    </xdr:to>
    <xdr:pic>
      <xdr:nvPicPr>
        <xdr:cNvPr id="2" name="Picture 1" descr="City Logo in 3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76200"/>
          <a:ext cx="1968366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zoomScale="80" zoomScaleNormal="80" workbookViewId="0">
      <selection activeCell="C36" sqref="C36"/>
    </sheetView>
  </sheetViews>
  <sheetFormatPr defaultColWidth="9.1640625" defaultRowHeight="12.75" x14ac:dyDescent="0.2"/>
  <cols>
    <col min="1" max="1" width="4.5" style="12" customWidth="1"/>
    <col min="2" max="2" width="31.5" style="2" customWidth="1"/>
    <col min="3" max="5" width="26" style="2" customWidth="1"/>
    <col min="6" max="7" width="26" style="1" customWidth="1"/>
    <col min="8" max="8" width="26" style="7" customWidth="1"/>
    <col min="9" max="9" width="13.6640625" style="1" customWidth="1"/>
    <col min="10" max="16384" width="9.1640625" style="2"/>
  </cols>
  <sheetData>
    <row r="1" spans="1:9" ht="18" customHeight="1" x14ac:dyDescent="0.2">
      <c r="A1" s="56"/>
      <c r="B1" s="57"/>
      <c r="C1" s="53" t="s">
        <v>0</v>
      </c>
      <c r="D1" s="54"/>
      <c r="E1" s="54"/>
      <c r="F1" s="54"/>
      <c r="G1" s="54"/>
      <c r="H1" s="55"/>
    </row>
    <row r="2" spans="1:9" ht="21" customHeight="1" x14ac:dyDescent="0.2">
      <c r="A2" s="56"/>
      <c r="B2" s="58"/>
      <c r="C2" s="34" t="s">
        <v>1</v>
      </c>
      <c r="D2" s="24" t="s">
        <v>31</v>
      </c>
      <c r="E2" s="40"/>
      <c r="F2" s="41"/>
      <c r="G2" s="41"/>
      <c r="H2" s="42"/>
    </row>
    <row r="3" spans="1:9" ht="18" customHeight="1" x14ac:dyDescent="0.2">
      <c r="A3" s="56"/>
      <c r="B3" s="58"/>
      <c r="C3" s="35" t="s">
        <v>2</v>
      </c>
      <c r="D3" s="25" t="s">
        <v>32</v>
      </c>
      <c r="E3" s="43"/>
      <c r="F3" s="36"/>
      <c r="G3" s="36"/>
      <c r="H3" s="44"/>
    </row>
    <row r="4" spans="1:9" ht="18" customHeight="1" x14ac:dyDescent="0.2">
      <c r="A4" s="56"/>
      <c r="B4" s="58"/>
      <c r="C4" s="35" t="s">
        <v>3</v>
      </c>
      <c r="D4" s="26">
        <v>43620</v>
      </c>
      <c r="E4" s="43"/>
      <c r="F4" s="37"/>
      <c r="G4" s="37"/>
      <c r="H4" s="45"/>
    </row>
    <row r="5" spans="1:9" ht="18" customHeight="1" x14ac:dyDescent="0.2">
      <c r="A5" s="56"/>
      <c r="B5" s="58"/>
      <c r="C5" s="35" t="s">
        <v>4</v>
      </c>
      <c r="D5" s="25" t="s">
        <v>8</v>
      </c>
      <c r="E5" s="43"/>
      <c r="F5" s="36"/>
      <c r="G5" s="36"/>
      <c r="H5" s="44"/>
    </row>
    <row r="6" spans="1:9" ht="18" customHeight="1" x14ac:dyDescent="0.2">
      <c r="A6" s="56"/>
      <c r="B6" s="58"/>
      <c r="C6" s="38" t="s">
        <v>5</v>
      </c>
      <c r="D6" s="39" t="s">
        <v>6</v>
      </c>
      <c r="E6" s="46"/>
      <c r="F6" s="47"/>
      <c r="G6" s="47"/>
      <c r="H6" s="48"/>
    </row>
    <row r="7" spans="1:9" ht="42.6" customHeight="1" x14ac:dyDescent="0.2">
      <c r="A7" s="15"/>
      <c r="B7" s="51" t="s">
        <v>35</v>
      </c>
      <c r="C7" s="16" t="s">
        <v>36</v>
      </c>
      <c r="D7" s="16" t="s">
        <v>45</v>
      </c>
      <c r="E7" s="17" t="s">
        <v>37</v>
      </c>
      <c r="F7" s="18" t="s">
        <v>38</v>
      </c>
      <c r="G7" s="18"/>
      <c r="H7" s="19"/>
      <c r="I7" s="3"/>
    </row>
    <row r="8" spans="1:9" ht="17.25" customHeight="1" x14ac:dyDescent="0.2">
      <c r="A8" s="15"/>
      <c r="B8" s="13" t="s">
        <v>7</v>
      </c>
      <c r="C8" s="14" t="s">
        <v>40</v>
      </c>
      <c r="D8" s="14" t="s">
        <v>39</v>
      </c>
      <c r="E8" s="11" t="s">
        <v>39</v>
      </c>
      <c r="F8" s="8" t="s">
        <v>39</v>
      </c>
      <c r="G8" s="10"/>
      <c r="H8" s="4"/>
      <c r="I8" s="5"/>
    </row>
    <row r="9" spans="1:9" ht="17.25" customHeight="1" x14ac:dyDescent="0.2">
      <c r="A9" s="15"/>
      <c r="B9" s="13" t="s">
        <v>29</v>
      </c>
      <c r="C9" s="14" t="s">
        <v>41</v>
      </c>
      <c r="D9" s="14" t="s">
        <v>41</v>
      </c>
      <c r="E9" s="11" t="s">
        <v>41</v>
      </c>
      <c r="F9" s="8" t="s">
        <v>41</v>
      </c>
      <c r="G9" s="10"/>
      <c r="H9" s="4"/>
      <c r="I9" s="5"/>
    </row>
    <row r="10" spans="1:9" ht="17.25" customHeight="1" x14ac:dyDescent="0.2">
      <c r="A10" s="15"/>
      <c r="B10" s="13" t="s">
        <v>30</v>
      </c>
      <c r="C10" s="14" t="s">
        <v>42</v>
      </c>
      <c r="D10" s="14" t="s">
        <v>42</v>
      </c>
      <c r="E10" s="11" t="s">
        <v>42</v>
      </c>
      <c r="F10" s="8" t="s">
        <v>42</v>
      </c>
      <c r="G10" s="10"/>
      <c r="H10" s="4"/>
      <c r="I10" s="5"/>
    </row>
    <row r="11" spans="1:9" ht="17.25" customHeight="1" x14ac:dyDescent="0.2">
      <c r="A11" s="20">
        <v>1</v>
      </c>
      <c r="B11" s="19" t="s">
        <v>9</v>
      </c>
      <c r="C11" s="30">
        <v>85.48</v>
      </c>
      <c r="D11" s="30">
        <v>84.32</v>
      </c>
      <c r="E11" s="31">
        <v>81.95</v>
      </c>
      <c r="F11" s="31">
        <v>113.28</v>
      </c>
      <c r="G11" s="31"/>
      <c r="H11" s="31"/>
      <c r="I11" s="5"/>
    </row>
    <row r="12" spans="1:9" ht="17.25" customHeight="1" x14ac:dyDescent="0.2">
      <c r="A12" s="20">
        <v>2</v>
      </c>
      <c r="B12" s="29" t="s">
        <v>12</v>
      </c>
      <c r="C12" s="32">
        <f t="shared" ref="C12:H12" si="0">C11*30</f>
        <v>2564.4</v>
      </c>
      <c r="D12" s="32">
        <f t="shared" si="0"/>
        <v>2529.6</v>
      </c>
      <c r="E12" s="32">
        <f t="shared" si="0"/>
        <v>2458.5</v>
      </c>
      <c r="F12" s="32">
        <f t="shared" si="0"/>
        <v>3398.4</v>
      </c>
      <c r="G12" s="32">
        <f t="shared" si="0"/>
        <v>0</v>
      </c>
      <c r="H12" s="32">
        <f t="shared" si="0"/>
        <v>0</v>
      </c>
      <c r="I12" s="5"/>
    </row>
    <row r="13" spans="1:9" ht="17.25" customHeight="1" x14ac:dyDescent="0.2">
      <c r="A13" s="20">
        <v>3</v>
      </c>
      <c r="B13" s="11" t="s">
        <v>10</v>
      </c>
      <c r="C13" s="30">
        <v>82.92</v>
      </c>
      <c r="D13" s="30">
        <f>6106/75</f>
        <v>81.413333333333327</v>
      </c>
      <c r="E13" s="31">
        <v>60.95</v>
      </c>
      <c r="F13" s="31">
        <v>95.41</v>
      </c>
      <c r="G13" s="31"/>
      <c r="H13" s="31"/>
      <c r="I13" s="5"/>
    </row>
    <row r="14" spans="1:9" ht="17.25" customHeight="1" x14ac:dyDescent="0.2">
      <c r="A14" s="20">
        <v>4</v>
      </c>
      <c r="B14" s="29" t="s">
        <v>13</v>
      </c>
      <c r="C14" s="32">
        <f t="shared" ref="C14:H14" si="1">C13*75</f>
        <v>6219</v>
      </c>
      <c r="D14" s="32">
        <f t="shared" si="1"/>
        <v>6105.9999999999991</v>
      </c>
      <c r="E14" s="32">
        <f t="shared" si="1"/>
        <v>4571.25</v>
      </c>
      <c r="F14" s="32">
        <f t="shared" si="1"/>
        <v>7155.75</v>
      </c>
      <c r="G14" s="32">
        <f t="shared" si="1"/>
        <v>0</v>
      </c>
      <c r="H14" s="32">
        <f t="shared" si="1"/>
        <v>0</v>
      </c>
      <c r="I14" s="5"/>
    </row>
    <row r="15" spans="1:9" ht="17.25" customHeight="1" x14ac:dyDescent="0.2">
      <c r="A15" s="20">
        <v>5</v>
      </c>
      <c r="B15" s="11" t="s">
        <v>11</v>
      </c>
      <c r="C15" s="30">
        <v>142.83000000000001</v>
      </c>
      <c r="D15" s="30">
        <f>1760.28/12</f>
        <v>146.69</v>
      </c>
      <c r="E15" s="31">
        <v>127.95</v>
      </c>
      <c r="F15" s="31">
        <v>178.37</v>
      </c>
      <c r="G15" s="31"/>
      <c r="H15" s="31"/>
      <c r="I15" s="5"/>
    </row>
    <row r="16" spans="1:9" ht="17.25" customHeight="1" x14ac:dyDescent="0.2">
      <c r="A16" s="20">
        <v>6</v>
      </c>
      <c r="B16" s="29" t="s">
        <v>14</v>
      </c>
      <c r="C16" s="32">
        <f t="shared" ref="C16:H16" si="2">C15*12</f>
        <v>1713.96</v>
      </c>
      <c r="D16" s="32">
        <f t="shared" si="2"/>
        <v>1760.28</v>
      </c>
      <c r="E16" s="32">
        <f t="shared" si="2"/>
        <v>1535.4</v>
      </c>
      <c r="F16" s="32">
        <f t="shared" si="2"/>
        <v>2140.44</v>
      </c>
      <c r="G16" s="32">
        <f t="shared" si="2"/>
        <v>0</v>
      </c>
      <c r="H16" s="32">
        <f t="shared" si="2"/>
        <v>0</v>
      </c>
      <c r="I16" s="5"/>
    </row>
    <row r="17" spans="1:9" ht="17.25" customHeight="1" x14ac:dyDescent="0.2">
      <c r="A17" s="20">
        <v>7</v>
      </c>
      <c r="B17" s="11" t="s">
        <v>24</v>
      </c>
      <c r="C17" s="30">
        <v>54.21</v>
      </c>
      <c r="D17" s="30">
        <f>109.26/2</f>
        <v>54.63</v>
      </c>
      <c r="E17" s="31">
        <v>79.95</v>
      </c>
      <c r="F17" s="31">
        <v>57.18</v>
      </c>
      <c r="G17" s="31"/>
      <c r="H17" s="31"/>
      <c r="I17" s="5"/>
    </row>
    <row r="18" spans="1:9" ht="17.25" customHeight="1" x14ac:dyDescent="0.2">
      <c r="A18" s="20">
        <v>8</v>
      </c>
      <c r="B18" s="29" t="s">
        <v>15</v>
      </c>
      <c r="C18" s="32">
        <f t="shared" ref="C18:H18" si="3">C17*2</f>
        <v>108.42</v>
      </c>
      <c r="D18" s="32">
        <f t="shared" si="3"/>
        <v>109.26</v>
      </c>
      <c r="E18" s="32">
        <f t="shared" si="3"/>
        <v>159.9</v>
      </c>
      <c r="F18" s="32">
        <f t="shared" si="3"/>
        <v>114.36</v>
      </c>
      <c r="G18" s="32">
        <f t="shared" si="3"/>
        <v>0</v>
      </c>
      <c r="H18" s="32">
        <f t="shared" si="3"/>
        <v>0</v>
      </c>
      <c r="I18" s="5"/>
    </row>
    <row r="19" spans="1:9" ht="17.25" customHeight="1" x14ac:dyDescent="0.2">
      <c r="A19" s="20">
        <v>9</v>
      </c>
      <c r="B19" s="11" t="s">
        <v>25</v>
      </c>
      <c r="C19" s="30">
        <v>80.319999999999993</v>
      </c>
      <c r="D19" s="30">
        <f>4939.35/65</f>
        <v>75.990000000000009</v>
      </c>
      <c r="E19" s="31">
        <v>82.95</v>
      </c>
      <c r="F19" s="31">
        <v>89.34</v>
      </c>
      <c r="G19" s="31"/>
      <c r="H19" s="31"/>
      <c r="I19" s="5"/>
    </row>
    <row r="20" spans="1:9" ht="17.25" customHeight="1" x14ac:dyDescent="0.2">
      <c r="A20" s="20">
        <v>10</v>
      </c>
      <c r="B20" s="29" t="s">
        <v>16</v>
      </c>
      <c r="C20" s="32">
        <f t="shared" ref="C20:H20" si="4">C19*65</f>
        <v>5220.7999999999993</v>
      </c>
      <c r="D20" s="32">
        <f t="shared" si="4"/>
        <v>4939.3500000000004</v>
      </c>
      <c r="E20" s="32">
        <f t="shared" si="4"/>
        <v>5391.75</v>
      </c>
      <c r="F20" s="32">
        <f t="shared" si="4"/>
        <v>5807.1</v>
      </c>
      <c r="G20" s="32">
        <f t="shared" si="4"/>
        <v>0</v>
      </c>
      <c r="H20" s="32">
        <f t="shared" si="4"/>
        <v>0</v>
      </c>
      <c r="I20" s="5"/>
    </row>
    <row r="21" spans="1:9" ht="17.25" customHeight="1" x14ac:dyDescent="0.2">
      <c r="A21" s="20">
        <v>11</v>
      </c>
      <c r="B21" s="11" t="s">
        <v>26</v>
      </c>
      <c r="C21" s="30">
        <v>82.33</v>
      </c>
      <c r="D21" s="30">
        <f>751.52/8</f>
        <v>93.94</v>
      </c>
      <c r="E21" s="31">
        <v>75.95</v>
      </c>
      <c r="F21" s="31">
        <v>81.11</v>
      </c>
      <c r="G21" s="31"/>
      <c r="H21" s="31"/>
      <c r="I21" s="5"/>
    </row>
    <row r="22" spans="1:9" ht="17.25" customHeight="1" x14ac:dyDescent="0.2">
      <c r="A22" s="20">
        <v>12</v>
      </c>
      <c r="B22" s="29" t="s">
        <v>17</v>
      </c>
      <c r="C22" s="32">
        <f t="shared" ref="C22:H22" si="5">C21*8</f>
        <v>658.64</v>
      </c>
      <c r="D22" s="32">
        <f t="shared" si="5"/>
        <v>751.52</v>
      </c>
      <c r="E22" s="32">
        <f t="shared" si="5"/>
        <v>607.6</v>
      </c>
      <c r="F22" s="32">
        <f t="shared" si="5"/>
        <v>648.88</v>
      </c>
      <c r="G22" s="32">
        <f t="shared" si="5"/>
        <v>0</v>
      </c>
      <c r="H22" s="32">
        <f t="shared" si="5"/>
        <v>0</v>
      </c>
      <c r="I22" s="5"/>
    </row>
    <row r="23" spans="1:9" ht="17.25" customHeight="1" x14ac:dyDescent="0.2">
      <c r="A23" s="20">
        <v>13</v>
      </c>
      <c r="B23" s="11" t="s">
        <v>27</v>
      </c>
      <c r="C23" s="30">
        <v>72.349999999999994</v>
      </c>
      <c r="D23" s="30">
        <f>398.88/6</f>
        <v>66.48</v>
      </c>
      <c r="E23" s="31">
        <v>76.95</v>
      </c>
      <c r="F23" s="31">
        <v>80.650000000000006</v>
      </c>
      <c r="G23" s="31"/>
      <c r="H23" s="31"/>
      <c r="I23" s="6"/>
    </row>
    <row r="24" spans="1:9" ht="17.25" customHeight="1" x14ac:dyDescent="0.2">
      <c r="A24" s="20">
        <v>14</v>
      </c>
      <c r="B24" s="29" t="s">
        <v>18</v>
      </c>
      <c r="C24" s="32">
        <f t="shared" ref="C24:H24" si="6">C23*6</f>
        <v>434.09999999999997</v>
      </c>
      <c r="D24" s="32">
        <f t="shared" si="6"/>
        <v>398.88</v>
      </c>
      <c r="E24" s="32">
        <f t="shared" si="6"/>
        <v>461.70000000000005</v>
      </c>
      <c r="F24" s="32">
        <f t="shared" si="6"/>
        <v>483.90000000000003</v>
      </c>
      <c r="G24" s="32">
        <f t="shared" si="6"/>
        <v>0</v>
      </c>
      <c r="H24" s="32">
        <f t="shared" si="6"/>
        <v>0</v>
      </c>
      <c r="I24" s="6"/>
    </row>
    <row r="25" spans="1:9" ht="17.25" customHeight="1" x14ac:dyDescent="0.2">
      <c r="A25" s="20">
        <v>15</v>
      </c>
      <c r="B25" s="11" t="s">
        <v>28</v>
      </c>
      <c r="C25" s="30">
        <v>90.32</v>
      </c>
      <c r="D25" s="30">
        <f>1561.6/16</f>
        <v>97.6</v>
      </c>
      <c r="E25" s="31">
        <v>92.95</v>
      </c>
      <c r="F25" s="31">
        <v>95.71</v>
      </c>
      <c r="G25" s="31"/>
      <c r="H25" s="31"/>
      <c r="I25" s="6"/>
    </row>
    <row r="26" spans="1:9" ht="17.25" customHeight="1" x14ac:dyDescent="0.2">
      <c r="A26" s="20"/>
      <c r="B26" s="29" t="s">
        <v>19</v>
      </c>
      <c r="C26" s="32">
        <f t="shared" ref="C26:H26" si="7">C25*16</f>
        <v>1445.12</v>
      </c>
      <c r="D26" s="32">
        <f t="shared" si="7"/>
        <v>1561.6</v>
      </c>
      <c r="E26" s="32">
        <f t="shared" si="7"/>
        <v>1487.2</v>
      </c>
      <c r="F26" s="32">
        <f t="shared" si="7"/>
        <v>1531.36</v>
      </c>
      <c r="G26" s="32">
        <f t="shared" si="7"/>
        <v>0</v>
      </c>
      <c r="H26" s="32">
        <f t="shared" si="7"/>
        <v>0</v>
      </c>
      <c r="I26" s="6"/>
    </row>
    <row r="27" spans="1:9" ht="22.5" customHeight="1" x14ac:dyDescent="0.2">
      <c r="A27" s="20"/>
      <c r="B27" s="52" t="s">
        <v>34</v>
      </c>
      <c r="C27" s="33">
        <f>C12+C14+C16+C18+C20+C22+C24+C26</f>
        <v>18364.439999999999</v>
      </c>
      <c r="D27" s="33">
        <f t="shared" ref="D27:H27" si="8">D12+D14+D16+D18+D20+D22+D24+D26</f>
        <v>18156.489999999998</v>
      </c>
      <c r="E27" s="33">
        <f t="shared" si="8"/>
        <v>16673.3</v>
      </c>
      <c r="F27" s="33">
        <f t="shared" si="8"/>
        <v>21280.190000000006</v>
      </c>
      <c r="G27" s="33">
        <f t="shared" si="8"/>
        <v>0</v>
      </c>
      <c r="H27" s="33">
        <f t="shared" si="8"/>
        <v>0</v>
      </c>
      <c r="I27" s="6"/>
    </row>
    <row r="28" spans="1:9" ht="13.5" customHeight="1" x14ac:dyDescent="0.2">
      <c r="A28" s="20"/>
      <c r="B28" s="11" t="s">
        <v>20</v>
      </c>
      <c r="C28" s="27">
        <v>0.3</v>
      </c>
      <c r="D28" s="27"/>
      <c r="E28" s="28"/>
      <c r="F28" s="28">
        <v>0.25</v>
      </c>
      <c r="G28" s="28"/>
      <c r="H28" s="28"/>
    </row>
    <row r="29" spans="1:9" ht="13.5" customHeight="1" x14ac:dyDescent="0.2">
      <c r="A29" s="20"/>
      <c r="B29" s="11" t="s">
        <v>33</v>
      </c>
      <c r="C29" s="14" t="s">
        <v>43</v>
      </c>
      <c r="D29" s="14" t="s">
        <v>46</v>
      </c>
      <c r="E29" s="11" t="s">
        <v>47</v>
      </c>
      <c r="F29" s="8">
        <v>18</v>
      </c>
      <c r="G29" s="8"/>
      <c r="H29" s="9"/>
    </row>
    <row r="30" spans="1:9" ht="13.5" customHeight="1" x14ac:dyDescent="0.2">
      <c r="A30" s="20"/>
      <c r="B30" s="11" t="s">
        <v>21</v>
      </c>
      <c r="C30" s="21" t="s">
        <v>44</v>
      </c>
      <c r="D30" s="21" t="s">
        <v>41</v>
      </c>
      <c r="E30" s="21" t="s">
        <v>41</v>
      </c>
      <c r="F30" s="22" t="s">
        <v>41</v>
      </c>
      <c r="G30" s="22"/>
      <c r="H30" s="23"/>
    </row>
    <row r="31" spans="1:9" ht="13.5" customHeight="1" x14ac:dyDescent="0.2">
      <c r="A31" s="20"/>
      <c r="B31" s="11" t="s">
        <v>22</v>
      </c>
      <c r="C31" s="21"/>
      <c r="D31" s="21"/>
      <c r="E31" s="21" t="s">
        <v>41</v>
      </c>
      <c r="F31" s="22"/>
      <c r="G31" s="22"/>
      <c r="H31" s="23"/>
    </row>
    <row r="32" spans="1:9" ht="13.5" customHeight="1" x14ac:dyDescent="0.2">
      <c r="A32" s="20"/>
      <c r="B32" s="11" t="s">
        <v>23</v>
      </c>
      <c r="C32" s="21" t="s">
        <v>41</v>
      </c>
      <c r="D32" s="21" t="s">
        <v>41</v>
      </c>
      <c r="E32" s="21" t="s">
        <v>41</v>
      </c>
      <c r="F32" s="22" t="s">
        <v>41</v>
      </c>
      <c r="G32" s="22"/>
      <c r="H32" s="23"/>
    </row>
    <row r="33" spans="1:2" ht="1.5" customHeight="1" x14ac:dyDescent="0.2">
      <c r="A33" s="49"/>
      <c r="B33" s="50"/>
    </row>
    <row r="34" spans="1:2" ht="3" customHeight="1" x14ac:dyDescent="0.2">
      <c r="A34" s="2"/>
    </row>
  </sheetData>
  <mergeCells count="3">
    <mergeCell ref="C1:H1"/>
    <mergeCell ref="A1:A6"/>
    <mergeCell ref="B1:B6"/>
  </mergeCells>
  <pageMargins left="0.25" right="0.25" top="0.25" bottom="0.25" header="0.3" footer="0.3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Duane Hoff Jr.</dc:creator>
  <cp:lastModifiedBy>Susan Hyatt</cp:lastModifiedBy>
  <cp:lastPrinted>2019-06-04T22:23:41Z</cp:lastPrinted>
  <dcterms:created xsi:type="dcterms:W3CDTF">2014-09-24T15:58:06Z</dcterms:created>
  <dcterms:modified xsi:type="dcterms:W3CDTF">2019-06-05T21:03:53Z</dcterms:modified>
</cp:coreProperties>
</file>